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Inputs" sheetId="2" state="visible" r:id="rId2"/>
    <sheet name="Pro-forma" sheetId="3" state="visible" r:id="rId3"/>
    <sheet name="Outpu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Georgia"/>
      <b val="1"/>
      <sz val="16"/>
    </font>
    <font>
      <color rgb="00666666"/>
      <sz val="9"/>
    </font>
    <font>
      <b val="1"/>
    </font>
    <font>
      <name val="Georgia"/>
      <b val="1"/>
      <sz val="12"/>
    </font>
    <font>
      <b val="1"/>
      <color rgb="00FFFFFF"/>
      <sz val="10"/>
    </font>
    <font/>
  </fonts>
  <fills count="5">
    <fill>
      <patternFill/>
    </fill>
    <fill>
      <patternFill patternType="gray125"/>
    </fill>
    <fill>
      <patternFill patternType="solid">
        <fgColor rgb="00EAF2FA"/>
      </patternFill>
    </fill>
    <fill>
      <patternFill patternType="solid">
        <fgColor rgb="001F1F1F"/>
      </patternFill>
    </fill>
    <fill>
      <patternFill patternType="solid">
        <fgColor rgb="00E8E8E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  <xf numFmtId="0" fontId="0" fillId="2" borderId="1" pivotButton="0" quotePrefix="0" xfId="0"/>
    <xf numFmtId="0" fontId="5" fillId="3" borderId="0" pivotButton="0" quotePrefix="0" xfId="0"/>
    <xf numFmtId="0" fontId="0" fillId="4" borderId="1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1"/>
  <sheetViews>
    <sheetView workbookViewId="0">
      <selection activeCell="A1" sqref="A1"/>
    </sheetView>
  </sheetViews>
  <sheetFormatPr baseColWidth="8" defaultRowHeight="15"/>
  <cols>
    <col width="28" customWidth="1" min="1" max="1"/>
    <col width="110" customWidth="1" min="2" max="2"/>
  </cols>
  <sheetData>
    <row r="1">
      <c r="A1" s="1" t="inlineStr">
        <is>
          <t>Campus financial model — CFADS screening pro-forma</t>
        </is>
      </c>
    </row>
    <row r="2">
      <c r="A2" s="2" t="inlineStr">
        <is>
          <t>The Definitive Guide to AI Data Centers — aidatacenterguide.com · v1.0 · defaults as of 2026-07</t>
        </is>
      </c>
    </row>
    <row r="4">
      <c r="A4" s="3" t="inlineStr">
        <is>
          <t>Intended user</t>
        </is>
      </c>
      <c r="B4" s="4" t="inlineStr">
        <is>
          <t>Developer / sponsor finance team and their lender advisors, at the screening stage (pre-mandate). Not a closing model: no working-capital, NOL carryforward, sculpted amortization, or construction-facility fees.</t>
        </is>
      </c>
    </row>
    <row r="5">
      <c r="A5" s="3" t="inlineStr">
        <is>
          <t>What it computes</t>
        </is>
      </c>
      <c r="B5" s="4" t="inlineStr">
        <is>
          <t>A CFADS-based project financing: construction draws with capitalized IDC, revenue ramp to a stabilized run-rate, cash taxes net of straight-line depreciation and interest shields, sustaining capex, DSRA at close, true DSCR (CFADS ÷ debt service), project (unlevered) and equity (levered) IRR, NPV, and MOIC.</t>
        </is>
      </c>
    </row>
    <row r="6">
      <c r="A6" s="3" t="inlineStr">
        <is>
          <t>Engine parity</t>
        </is>
      </c>
      <c r="B6" s="4" t="inlineStr">
        <is>
          <t>The formulas mirror the guide's unit-tested engine (aidatacenterguide.com/calculators/irr). The Outputs sheet carries an 'engine check' column computed by that engine for the reference case — if your edits or a formula drift, the live cells will visibly disagree with the check column at default inputs.</t>
        </is>
      </c>
    </row>
    <row r="7">
      <c r="A7" s="3" t="inlineStr">
        <is>
          <t>Required inputs / units</t>
        </is>
      </c>
      <c r="B7" s="4" t="inlineStr">
        <is>
          <t>All money in $M; rates in % p.a.; periods in years. Enter values only in the shaded blue cells on the Inputs sheet. Reference design: a ~100 MW-class AI campus, $1.0B total program.</t>
        </is>
      </c>
    </row>
    <row r="8">
      <c r="A8" s="3" t="inlineStr">
        <is>
          <t>Structural limits</t>
        </is>
      </c>
      <c r="B8" s="4" t="inlineStr">
        <is>
          <t>The pro-forma is laid out for 2 construction years + 7 operating years (the reference case). A longer hold or build needs columns added to the Pro-forma sheet — the input cells alone will NOT extend the timeline.</t>
        </is>
      </c>
    </row>
    <row r="9">
      <c r="A9" s="3" t="inlineStr">
        <is>
          <t>Jurisdiction</t>
        </is>
      </c>
      <c r="B9" s="4" t="inlineStr">
        <is>
          <t>Tax frame is a simple corporate cash-tax with straight-line depreciation (US-style screening convention). Local depreciation schedules, incentives, and property/sales tax are project-specific — adapt before use.</t>
        </is>
      </c>
    </row>
    <row r="10">
      <c r="A10" s="3" t="inlineStr">
        <is>
          <t>Canonical chapter</t>
        </is>
      </c>
      <c r="B10" s="4" t="inlineStr">
        <is>
          <t>Ch 2.5 — Project Finance &amp; Capital Formation (aidatacenterguide.com/part-2-project-delivery-schedule-procurement-contracts-and-risk/2-5-project-finance-and-capital-formation-mechanics)</t>
        </is>
      </c>
    </row>
    <row r="12">
      <c r="A12" s="5" t="inlineStr">
        <is>
          <t>Document control</t>
        </is>
      </c>
    </row>
    <row r="13">
      <c r="A13" s="3" t="inlineStr">
        <is>
          <t>Project</t>
        </is>
      </c>
      <c r="B13" s="6" t="inlineStr"/>
    </row>
    <row r="14">
      <c r="A14" s="3" t="inlineStr">
        <is>
          <t>Document no.</t>
        </is>
      </c>
      <c r="B14" s="6" t="inlineStr"/>
    </row>
    <row r="15">
      <c r="A15" s="3" t="inlineStr">
        <is>
          <t>Revision</t>
        </is>
      </c>
      <c r="B15" s="6" t="inlineStr"/>
    </row>
    <row r="16">
      <c r="A16" s="3" t="inlineStr">
        <is>
          <t>Date</t>
        </is>
      </c>
      <c r="B16" s="6" t="inlineStr"/>
    </row>
    <row r="17">
      <c r="A17" s="3" t="inlineStr">
        <is>
          <t>Prepared by</t>
        </is>
      </c>
      <c r="B17" s="6" t="inlineStr"/>
    </row>
    <row r="18">
      <c r="A18" s="3" t="inlineStr">
        <is>
          <t>Reviewed by (discipline)</t>
        </is>
      </c>
      <c r="B18" s="6" t="inlineStr"/>
    </row>
    <row r="19">
      <c r="A19" s="3" t="inlineStr">
        <is>
          <t>Approved by (owner)</t>
        </is>
      </c>
      <c r="B19" s="6" t="inlineStr"/>
    </row>
    <row r="21">
      <c r="A21" s="2" t="inlineStr">
        <is>
          <t>This template is a starting frame, not engineering. Project-specific values require review and approval by the responsible engineer of record / authority named above.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52" customWidth="1" min="3" max="3"/>
  </cols>
  <sheetData>
    <row r="1">
      <c r="A1" s="1" t="inlineStr">
        <is>
          <t>Inputs</t>
        </is>
      </c>
    </row>
    <row r="2">
      <c r="A2" s="2" t="inlineStr">
        <is>
          <t>Edit the blue cells only. $M / % p.a. / years.</t>
        </is>
      </c>
    </row>
    <row r="4">
      <c r="A4" s="7" t="inlineStr">
        <is>
          <t>Input</t>
        </is>
      </c>
      <c r="B4" s="7" t="inlineStr">
        <is>
          <t>Value</t>
        </is>
      </c>
      <c r="C4" s="7" t="inlineStr">
        <is>
          <t>Unit / note</t>
        </is>
      </c>
    </row>
    <row r="5">
      <c r="A5" t="inlineStr">
        <is>
          <t>Total capex (excl. IDC)</t>
        </is>
      </c>
      <c r="B5" s="6" t="n">
        <v>1000</v>
      </c>
      <c r="C5" t="inlineStr">
        <is>
          <t>$M</t>
        </is>
      </c>
    </row>
    <row r="6">
      <c r="A6" t="inlineStr">
        <is>
          <t>Construction period</t>
        </is>
      </c>
      <c r="B6" s="8" t="n">
        <v>2</v>
      </c>
      <c r="C6" t="inlineStr">
        <is>
          <t>yr — STRUCTURAL: the sheet is laid out for 2 build columns</t>
        </is>
      </c>
    </row>
    <row r="7">
      <c r="A7" t="inlineStr">
        <is>
          <t>Debt / leverage</t>
        </is>
      </c>
      <c r="B7" s="6" t="n">
        <v>60</v>
      </c>
      <c r="C7" t="inlineStr">
        <is>
          <t>% of capex</t>
        </is>
      </c>
    </row>
    <row r="8">
      <c r="A8" t="inlineStr">
        <is>
          <t>Interest rate</t>
        </is>
      </c>
      <c r="B8" s="6" t="n">
        <v>7</v>
      </c>
      <c r="C8" t="inlineStr">
        <is>
          <t>% p.a.</t>
        </is>
      </c>
    </row>
    <row r="9">
      <c r="A9" t="inlineStr">
        <is>
          <t>Debt term (amortizing from COD)</t>
        </is>
      </c>
      <c r="B9" s="6" t="n">
        <v>10</v>
      </c>
      <c r="C9" t="inlineStr">
        <is>
          <t>yr</t>
        </is>
      </c>
    </row>
    <row r="10">
      <c r="A10" t="inlineStr">
        <is>
          <t>DSRA</t>
        </is>
      </c>
      <c r="B10" s="6" t="n">
        <v>6</v>
      </c>
      <c r="C10" t="inlineStr">
        <is>
          <t>months of debt service, funded at close</t>
        </is>
      </c>
    </row>
    <row r="11">
      <c r="A11" t="inlineStr">
        <is>
          <t>Stabilized revenue</t>
        </is>
      </c>
      <c r="B11" s="6" t="n">
        <v>200</v>
      </c>
      <c r="C11" t="inlineStr">
        <is>
          <t>$M/yr</t>
        </is>
      </c>
    </row>
    <row r="12">
      <c r="A12" t="inlineStr">
        <is>
          <t>Ramp to stabilized</t>
        </is>
      </c>
      <c r="B12" s="6" t="n">
        <v>2</v>
      </c>
      <c r="C12" t="inlineStr">
        <is>
          <t>yr, linear from COD (0 = stabilized from year 1)</t>
        </is>
      </c>
    </row>
    <row r="13">
      <c r="A13" t="inlineStr">
        <is>
          <t>Revenue growth</t>
        </is>
      </c>
      <c r="B13" s="6" t="n">
        <v>2</v>
      </c>
      <c r="C13" t="inlineStr">
        <is>
          <t>%/yr (negative = price decline; ≥ −100)</t>
        </is>
      </c>
    </row>
    <row r="14">
      <c r="A14" t="inlineStr">
        <is>
          <t>Opex</t>
        </is>
      </c>
      <c r="B14" s="6" t="n">
        <v>25</v>
      </c>
      <c r="C14" t="inlineStr">
        <is>
          <t>% of revenue</t>
        </is>
      </c>
    </row>
    <row r="15">
      <c r="A15" t="inlineStr">
        <is>
          <t>Cash tax rate</t>
        </is>
      </c>
      <c r="B15" s="6" t="n">
        <v>21</v>
      </c>
      <c r="C15" t="inlineStr">
        <is>
          <t>%</t>
        </is>
      </c>
    </row>
    <row r="16">
      <c r="A16" t="inlineStr">
        <is>
          <t>Tax depreciation life</t>
        </is>
      </c>
      <c r="B16" s="6" t="n">
        <v>10</v>
      </c>
      <c r="C16" t="inlineStr">
        <is>
          <t>yr straight-line</t>
        </is>
      </c>
    </row>
    <row r="17">
      <c r="A17" t="inlineStr">
        <is>
          <t>Sustaining capex</t>
        </is>
      </c>
      <c r="B17" s="6" t="n">
        <v>3</v>
      </c>
      <c r="C17" t="inlineStr">
        <is>
          <t>% of revenue</t>
        </is>
      </c>
    </row>
    <row r="18">
      <c r="A18" t="inlineStr">
        <is>
          <t>Hold period</t>
        </is>
      </c>
      <c r="B18" s="8" t="n">
        <v>7</v>
      </c>
      <c r="C18" t="inlineStr">
        <is>
          <t>yr — STRUCTURAL: the sheet is laid out for 7 operating columns</t>
        </is>
      </c>
    </row>
    <row r="19">
      <c r="A19" t="inlineStr">
        <is>
          <t>Exit multiple</t>
        </is>
      </c>
      <c r="B19" s="6" t="n">
        <v>12</v>
      </c>
      <c r="C19" t="inlineStr">
        <is>
          <t>× final-year EBITDA</t>
        </is>
      </c>
    </row>
    <row r="20">
      <c r="A20" t="inlineStr">
        <is>
          <t>Discount rate (project NPV)</t>
        </is>
      </c>
      <c r="B20" s="6" t="n">
        <v>10</v>
      </c>
      <c r="C20" t="inlineStr">
        <is>
          <t>%</t>
        </is>
      </c>
    </row>
    <row r="22">
      <c r="A22" s="5" t="inlineStr">
        <is>
          <t>Derived (do not edit)</t>
        </is>
      </c>
      <c r="B22" t="inlineStr"/>
      <c r="C22" t="inlineStr"/>
    </row>
    <row r="23">
      <c r="A23" t="inlineStr">
        <is>
          <t>Debt drawn (pre-IDC)</t>
        </is>
      </c>
      <c r="B23">
        <f>B5*B7/100</f>
        <v/>
      </c>
      <c r="C23" t="inlineStr">
        <is>
          <t>$M</t>
        </is>
      </c>
    </row>
    <row r="24">
      <c r="A24" t="inlineStr">
        <is>
          <t>IDC (interest during construction)</t>
        </is>
      </c>
      <c r="B24">
        <f>B23*B8/100*B6/2</f>
        <v/>
      </c>
      <c r="C24" t="inlineStr">
        <is>
          <t>$M — avg drawn balance ≈ debt/2 per build year</t>
        </is>
      </c>
    </row>
    <row r="25">
      <c r="A25" t="inlineStr">
        <is>
          <t>Debt at COD (IDC rolled in)</t>
        </is>
      </c>
      <c r="B25">
        <f>B23+B24</f>
        <v/>
      </c>
      <c r="C25" t="inlineStr">
        <is>
          <t>$M</t>
        </is>
      </c>
    </row>
    <row r="26">
      <c r="A26" t="inlineStr">
        <is>
          <t>Equity capex</t>
        </is>
      </c>
      <c r="B26">
        <f>B5+B24-B25</f>
        <v/>
      </c>
      <c r="C26" t="inlineStr">
        <is>
          <t>$M — non-debt share of capex+IDC</t>
        </is>
      </c>
    </row>
    <row r="27">
      <c r="A27" t="inlineStr">
        <is>
          <t>Debt service (level annuity)</t>
        </is>
      </c>
      <c r="B27">
        <f>-PMT(B8/100,B9,B25)</f>
        <v/>
      </c>
      <c r="C27" t="inlineStr">
        <is>
          <t>$M/yr</t>
        </is>
      </c>
    </row>
    <row r="28">
      <c r="A28" t="inlineStr">
        <is>
          <t>DSRA funded at close</t>
        </is>
      </c>
      <c r="B28">
        <f>B10/12*B27</f>
        <v/>
      </c>
      <c r="C28" t="inlineStr">
        <is>
          <t>$M</t>
        </is>
      </c>
    </row>
  </sheetData>
  <dataValidations count="16">
    <dataValidation sqref="B5" showDropDown="0" showInputMessage="0" showErrorMessage="1" allowBlank="0" error="Outside the range the model is valid for — see the Read me sheet." type="decimal" operator="greaterThan">
      <formula1>0</formula1>
    </dataValidation>
    <dataValidation sqref="B6" showDropDown="0" showInputMessage="0" showErrorMessage="1" allowBlank="0" error="Outside the range the model is valid for — see the Read me sheet." type="whole" operator="between">
      <formula1>2</formula1>
      <formula2>2</formula2>
    </dataValidation>
    <dataValidation sqref="B7" showDropDown="0" showInputMessage="0" showErrorMessage="1" allowBlank="0" error="Outside the range the model is valid for — see the Read me sheet." type="decimal" operator="between">
      <formula1>0</formula1>
      <formula2>100</formula2>
    </dataValidation>
    <dataValidation sqref="B8" showDropDown="0" showInputMessage="0" showErrorMessage="1" allowBlank="0" error="Outside the range the model is valid for — see the Read me sheet." type="decimal" operator="greaterThanOrEqual">
      <formula1>0</formula1>
    </dataValidation>
    <dataValidation sqref="B9" showDropDown="0" showInputMessage="0" showErrorMessage="1" allowBlank="0" error="Outside the range the model is valid for — see the Read me sheet." type="whole" operator="greaterThanOrEqual">
      <formula1>1</formula1>
    </dataValidation>
    <dataValidation sqref="B10" showDropDown="0" showInputMessage="0" showErrorMessage="1" allowBlank="0" error="Outside the range the model is valid for — see the Read me sheet." type="decimal" operator="greaterThanOrEqual">
      <formula1>0</formula1>
    </dataValidation>
    <dataValidation sqref="B11" showDropDown="0" showInputMessage="0" showErrorMessage="1" allowBlank="0" error="Outside the range the model is valid for — see the Read me sheet." type="decimal" operator="greaterThanOrEqual">
      <formula1>0</formula1>
    </dataValidation>
    <dataValidation sqref="B12" showDropDown="0" showInputMessage="0" showErrorMessage="1" allowBlank="0" error="Outside the range the model is valid for — see the Read me sheet." type="whole" operator="between">
      <formula1>0</formula1>
      <formula2>7</formula2>
    </dataValidation>
    <dataValidation sqref="B13" showDropDown="0" showInputMessage="0" showErrorMessage="1" allowBlank="0" error="Outside the range the model is valid for — see the Read me sheet." type="decimal" operator="greaterThanOrEqual">
      <formula1>-100</formula1>
    </dataValidation>
    <dataValidation sqref="B14" showDropDown="0" showInputMessage="0" showErrorMessage="1" allowBlank="0" error="Outside the range the model is valid for — see the Read me sheet." type="decimal" operator="between">
      <formula1>0</formula1>
      <formula2>100</formula2>
    </dataValidation>
    <dataValidation sqref="B15" showDropDown="0" showInputMessage="0" showErrorMessage="1" allowBlank="0" error="Outside the range the model is valid for — see the Read me sheet." type="decimal" operator="between">
      <formula1>0</formula1>
      <formula2>100</formula2>
    </dataValidation>
    <dataValidation sqref="B16" showDropDown="0" showInputMessage="0" showErrorMessage="1" allowBlank="0" error="Outside the range the model is valid for — see the Read me sheet." type="whole" operator="greaterThanOrEqual">
      <formula1>1</formula1>
    </dataValidation>
    <dataValidation sqref="B17" showDropDown="0" showInputMessage="0" showErrorMessage="1" allowBlank="0" error="Outside the range the model is valid for — see the Read me sheet." type="decimal" operator="between">
      <formula1>0</formula1>
      <formula2>100</formula2>
    </dataValidation>
    <dataValidation sqref="B18" showDropDown="0" showInputMessage="0" showErrorMessage="1" allowBlank="0" error="Outside the range the model is valid for — see the Read me sheet." type="whole" operator="between">
      <formula1>7</formula1>
      <formula2>7</formula2>
    </dataValidation>
    <dataValidation sqref="B19" showDropDown="0" showInputMessage="0" showErrorMessage="1" allowBlank="0" error="Outside the range the model is valid for — see the Read me sheet." type="decimal" operator="greaterThanOrEqual">
      <formula1>0</formula1>
    </dataValidation>
    <dataValidation sqref="B20" showDropDown="0" showInputMessage="0" showErrorMessage="1" allowBlank="0" error="Outside the range the model is valid for — see the Read me sheet." type="decimal" operator="greaterThanOrEqual">
      <formula1>0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22"/>
  <sheetViews>
    <sheetView workbookViewId="0">
      <selection activeCell="A1" sqref="A1"/>
    </sheetView>
  </sheetViews>
  <sheetFormatPr baseColWidth="8" defaultRowHeight="15"/>
  <cols>
    <col width="30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</cols>
  <sheetData>
    <row r="1">
      <c r="A1" s="1" t="inlineStr">
        <is>
          <t>Pro-forma ($M)</t>
        </is>
      </c>
    </row>
    <row r="2">
      <c r="A2" s="2" t="inlineStr">
        <is>
          <t>P0 = financial close · P1–P2 construction · P3–P9 operating years 1–7. All cells are formulas.</t>
        </is>
      </c>
    </row>
    <row r="4">
      <c r="B4" t="inlineStr">
        <is>
          <t>Period</t>
        </is>
      </c>
      <c r="C4" s="3" t="inlineStr">
        <is>
          <t>Close</t>
        </is>
      </c>
      <c r="D4" s="3" t="inlineStr">
        <is>
          <t>Build 1</t>
        </is>
      </c>
      <c r="E4" s="3" t="inlineStr">
        <is>
          <t>Build 2</t>
        </is>
      </c>
      <c r="F4" s="3" t="inlineStr">
        <is>
          <t>Op 1</t>
        </is>
      </c>
      <c r="G4" s="3" t="inlineStr">
        <is>
          <t>Op 2</t>
        </is>
      </c>
      <c r="H4" s="3" t="inlineStr">
        <is>
          <t>Op 3</t>
        </is>
      </c>
      <c r="I4" s="3" t="inlineStr">
        <is>
          <t>Op 4</t>
        </is>
      </c>
      <c r="J4" s="3" t="inlineStr">
        <is>
          <t>Op 5</t>
        </is>
      </c>
      <c r="K4" s="3" t="inlineStr">
        <is>
          <t>Op 6</t>
        </is>
      </c>
      <c r="L4" s="3" t="inlineStr">
        <is>
          <t>Op 7</t>
        </is>
      </c>
    </row>
    <row r="5">
      <c r="B5" t="inlineStr">
        <is>
          <t>Ops year t</t>
        </is>
      </c>
      <c r="F5" t="n">
        <v>1</v>
      </c>
      <c r="G5" t="n">
        <v>2</v>
      </c>
      <c r="H5" t="n">
        <v>3</v>
      </c>
      <c r="I5" t="n">
        <v>4</v>
      </c>
      <c r="J5" t="n">
        <v>5</v>
      </c>
      <c r="K5" t="n">
        <v>6</v>
      </c>
      <c r="L5" t="n">
        <v>7</v>
      </c>
    </row>
    <row r="7">
      <c r="B7" s="9" t="inlineStr">
        <is>
          <t>Revenue</t>
        </is>
      </c>
      <c r="F7">
        <f>Inputs!$B$11*IF(Inputs!$B$12&gt;=1,MIN(1,F$5/Inputs!$B$12),1)*(1+Inputs!$B$13/100)^(F$5-1)</f>
        <v/>
      </c>
      <c r="G7">
        <f>Inputs!$B$11*IF(Inputs!$B$12&gt;=1,MIN(1,G$5/Inputs!$B$12),1)*(1+Inputs!$B$13/100)^(G$5-1)</f>
        <v/>
      </c>
      <c r="H7">
        <f>Inputs!$B$11*IF(Inputs!$B$12&gt;=1,MIN(1,H$5/Inputs!$B$12),1)*(1+Inputs!$B$13/100)^(H$5-1)</f>
        <v/>
      </c>
      <c r="I7">
        <f>Inputs!$B$11*IF(Inputs!$B$12&gt;=1,MIN(1,I$5/Inputs!$B$12),1)*(1+Inputs!$B$13/100)^(I$5-1)</f>
        <v/>
      </c>
      <c r="J7">
        <f>Inputs!$B$11*IF(Inputs!$B$12&gt;=1,MIN(1,J$5/Inputs!$B$12),1)*(1+Inputs!$B$13/100)^(J$5-1)</f>
        <v/>
      </c>
      <c r="K7">
        <f>Inputs!$B$11*IF(Inputs!$B$12&gt;=1,MIN(1,K$5/Inputs!$B$12),1)*(1+Inputs!$B$13/100)^(K$5-1)</f>
        <v/>
      </c>
      <c r="L7">
        <f>Inputs!$B$11*IF(Inputs!$B$12&gt;=1,MIN(1,L$5/Inputs!$B$12),1)*(1+Inputs!$B$13/100)^(L$5-1)</f>
        <v/>
      </c>
    </row>
    <row r="8">
      <c r="B8" s="9" t="inlineStr">
        <is>
          <t>EBITDA</t>
        </is>
      </c>
      <c r="F8">
        <f>F7*(1-Inputs!$B$14/100)</f>
        <v/>
      </c>
      <c r="G8">
        <f>G7*(1-Inputs!$B$14/100)</f>
        <v/>
      </c>
      <c r="H8">
        <f>H7*(1-Inputs!$B$14/100)</f>
        <v/>
      </c>
      <c r="I8">
        <f>I7*(1-Inputs!$B$14/100)</f>
        <v/>
      </c>
      <c r="J8">
        <f>J7*(1-Inputs!$B$14/100)</f>
        <v/>
      </c>
      <c r="K8">
        <f>K7*(1-Inputs!$B$14/100)</f>
        <v/>
      </c>
      <c r="L8">
        <f>L7*(1-Inputs!$B$14/100)</f>
        <v/>
      </c>
    </row>
    <row r="9">
      <c r="B9" s="9" t="inlineStr">
        <is>
          <t>Tax depreciation</t>
        </is>
      </c>
      <c r="F9">
        <f>IF(F$5&lt;=Inputs!$B$16,Inputs!$B$5/Inputs!$B$16,0)</f>
        <v/>
      </c>
      <c r="G9">
        <f>IF(G$5&lt;=Inputs!$B$16,Inputs!$B$5/Inputs!$B$16,0)</f>
        <v/>
      </c>
      <c r="H9">
        <f>IF(H$5&lt;=Inputs!$B$16,Inputs!$B$5/Inputs!$B$16,0)</f>
        <v/>
      </c>
      <c r="I9">
        <f>IF(I$5&lt;=Inputs!$B$16,Inputs!$B$5/Inputs!$B$16,0)</f>
        <v/>
      </c>
      <c r="J9">
        <f>IF(J$5&lt;=Inputs!$B$16,Inputs!$B$5/Inputs!$B$16,0)</f>
        <v/>
      </c>
      <c r="K9">
        <f>IF(K$5&lt;=Inputs!$B$16,Inputs!$B$5/Inputs!$B$16,0)</f>
        <v/>
      </c>
      <c r="L9">
        <f>IF(L$5&lt;=Inputs!$B$16,Inputs!$B$5/Inputs!$B$16,0)</f>
        <v/>
      </c>
    </row>
    <row r="10">
      <c r="B10" s="9" t="inlineStr">
        <is>
          <t>Debt opening balance</t>
        </is>
      </c>
      <c r="F10">
        <f>Inputs!$B$25</f>
        <v/>
      </c>
      <c r="G10">
        <f>F14</f>
        <v/>
      </c>
      <c r="H10">
        <f>G14</f>
        <v/>
      </c>
      <c r="I10">
        <f>H14</f>
        <v/>
      </c>
      <c r="J10">
        <f>I14</f>
        <v/>
      </c>
      <c r="K10">
        <f>J14</f>
        <v/>
      </c>
      <c r="L10">
        <f>K14</f>
        <v/>
      </c>
    </row>
    <row r="11">
      <c r="B11" s="9" t="inlineStr">
        <is>
          <t>Interest</t>
        </is>
      </c>
      <c r="F11">
        <f>IF(F$5&lt;=Inputs!$B$9,F10*Inputs!$B$8/100,0)</f>
        <v/>
      </c>
      <c r="G11">
        <f>IF(G$5&lt;=Inputs!$B$9,G10*Inputs!$B$8/100,0)</f>
        <v/>
      </c>
      <c r="H11">
        <f>IF(H$5&lt;=Inputs!$B$9,H10*Inputs!$B$8/100,0)</f>
        <v/>
      </c>
      <c r="I11">
        <f>IF(I$5&lt;=Inputs!$B$9,I10*Inputs!$B$8/100,0)</f>
        <v/>
      </c>
      <c r="J11">
        <f>IF(J$5&lt;=Inputs!$B$9,J10*Inputs!$B$8/100,0)</f>
        <v/>
      </c>
      <c r="K11">
        <f>IF(K$5&lt;=Inputs!$B$9,K10*Inputs!$B$8/100,0)</f>
        <v/>
      </c>
      <c r="L11">
        <f>IF(L$5&lt;=Inputs!$B$9,L10*Inputs!$B$8/100,0)</f>
        <v/>
      </c>
    </row>
    <row r="12">
      <c r="B12" s="9" t="inlineStr">
        <is>
          <t>Debt service</t>
        </is>
      </c>
      <c r="F12">
        <f>IF(F$5&lt;=Inputs!$B$9,Inputs!$B$27,0)</f>
        <v/>
      </c>
      <c r="G12">
        <f>IF(G$5&lt;=Inputs!$B$9,Inputs!$B$27,0)</f>
        <v/>
      </c>
      <c r="H12">
        <f>IF(H$5&lt;=Inputs!$B$9,Inputs!$B$27,0)</f>
        <v/>
      </c>
      <c r="I12">
        <f>IF(I$5&lt;=Inputs!$B$9,Inputs!$B$27,0)</f>
        <v/>
      </c>
      <c r="J12">
        <f>IF(J$5&lt;=Inputs!$B$9,Inputs!$B$27,0)</f>
        <v/>
      </c>
      <c r="K12">
        <f>IF(K$5&lt;=Inputs!$B$9,Inputs!$B$27,0)</f>
        <v/>
      </c>
      <c r="L12">
        <f>IF(L$5&lt;=Inputs!$B$9,Inputs!$B$27,0)</f>
        <v/>
      </c>
    </row>
    <row r="13">
      <c r="B13" s="9" t="inlineStr">
        <is>
          <t>Principal</t>
        </is>
      </c>
      <c r="F13">
        <f>MIN(F10,F12-F11)</f>
        <v/>
      </c>
      <c r="G13">
        <f>MIN(G10,G12-G11)</f>
        <v/>
      </c>
      <c r="H13">
        <f>MIN(H10,H12-H11)</f>
        <v/>
      </c>
      <c r="I13">
        <f>MIN(I10,I12-I11)</f>
        <v/>
      </c>
      <c r="J13">
        <f>MIN(J10,J12-J11)</f>
        <v/>
      </c>
      <c r="K13">
        <f>MIN(K10,K12-K11)</f>
        <v/>
      </c>
      <c r="L13">
        <f>MIN(L10,L12-L11)</f>
        <v/>
      </c>
    </row>
    <row r="14">
      <c r="B14" s="9" t="inlineStr">
        <is>
          <t>Debt closing balance</t>
        </is>
      </c>
      <c r="F14">
        <f>F10-F13</f>
        <v/>
      </c>
      <c r="G14">
        <f>G10-G13</f>
        <v/>
      </c>
      <c r="H14">
        <f>H10-H13</f>
        <v/>
      </c>
      <c r="I14">
        <f>I10-I13</f>
        <v/>
      </c>
      <c r="J14">
        <f>J10-J13</f>
        <v/>
      </c>
      <c r="K14">
        <f>K10-K13</f>
        <v/>
      </c>
      <c r="L14">
        <f>L10-L13</f>
        <v/>
      </c>
    </row>
    <row r="15">
      <c r="B15" s="9" t="inlineStr">
        <is>
          <t>Taxable income</t>
        </is>
      </c>
      <c r="F15">
        <f>F8-F9-F11</f>
        <v/>
      </c>
      <c r="G15">
        <f>G8-G9-G11</f>
        <v/>
      </c>
      <c r="H15">
        <f>H8-H9-H11</f>
        <v/>
      </c>
      <c r="I15">
        <f>I8-I9-I11</f>
        <v/>
      </c>
      <c r="J15">
        <f>J8-J9-J11</f>
        <v/>
      </c>
      <c r="K15">
        <f>K8-K9-K11</f>
        <v/>
      </c>
      <c r="L15">
        <f>L8-L9-L11</f>
        <v/>
      </c>
    </row>
    <row r="16">
      <c r="B16" s="9" t="inlineStr">
        <is>
          <t>Cash tax</t>
        </is>
      </c>
      <c r="F16">
        <f>MAX(0,F15)*Inputs!$B$15/100</f>
        <v/>
      </c>
      <c r="G16">
        <f>MAX(0,G15)*Inputs!$B$15/100</f>
        <v/>
      </c>
      <c r="H16">
        <f>MAX(0,H15)*Inputs!$B$15/100</f>
        <v/>
      </c>
      <c r="I16">
        <f>MAX(0,I15)*Inputs!$B$15/100</f>
        <v/>
      </c>
      <c r="J16">
        <f>MAX(0,J15)*Inputs!$B$15/100</f>
        <v/>
      </c>
      <c r="K16">
        <f>MAX(0,K15)*Inputs!$B$15/100</f>
        <v/>
      </c>
      <c r="L16">
        <f>MAX(0,L15)*Inputs!$B$15/100</f>
        <v/>
      </c>
    </row>
    <row r="17">
      <c r="B17" s="9" t="inlineStr">
        <is>
          <t>Sustaining capex</t>
        </is>
      </c>
      <c r="F17">
        <f>F7*Inputs!$B$17/100</f>
        <v/>
      </c>
      <c r="G17">
        <f>G7*Inputs!$B$17/100</f>
        <v/>
      </c>
      <c r="H17">
        <f>H7*Inputs!$B$17/100</f>
        <v/>
      </c>
      <c r="I17">
        <f>I7*Inputs!$B$17/100</f>
        <v/>
      </c>
      <c r="J17">
        <f>J7*Inputs!$B$17/100</f>
        <v/>
      </c>
      <c r="K17">
        <f>K7*Inputs!$B$17/100</f>
        <v/>
      </c>
      <c r="L17">
        <f>L7*Inputs!$B$17/100</f>
        <v/>
      </c>
    </row>
    <row r="18">
      <c r="B18" s="3" t="inlineStr">
        <is>
          <t>CFADS</t>
        </is>
      </c>
      <c r="F18">
        <f>F8-F16-F17</f>
        <v/>
      </c>
      <c r="G18">
        <f>G8-G16-G17</f>
        <v/>
      </c>
      <c r="H18">
        <f>H8-H16-H17</f>
        <v/>
      </c>
      <c r="I18">
        <f>I8-I16-I17</f>
        <v/>
      </c>
      <c r="J18">
        <f>J8-J16-J17</f>
        <v/>
      </c>
      <c r="K18">
        <f>K8-K16-K17</f>
        <v/>
      </c>
      <c r="L18">
        <f>L8-L16-L17</f>
        <v/>
      </c>
    </row>
    <row r="19">
      <c r="B19" s="9" t="inlineStr">
        <is>
          <t>DSCR (CFADS ÷ DS)</t>
        </is>
      </c>
      <c r="F19">
        <f>IF(F12&gt;0,F18/F12,"")</f>
        <v/>
      </c>
      <c r="G19">
        <f>IF(G12&gt;0,G18/G12,"")</f>
        <v/>
      </c>
      <c r="H19">
        <f>IF(H12&gt;0,H18/H12,"")</f>
        <v/>
      </c>
      <c r="I19">
        <f>IF(I12&gt;0,I18/I12,"")</f>
        <v/>
      </c>
      <c r="J19">
        <f>IF(J12&gt;0,J18/J12,"")</f>
        <v/>
      </c>
      <c r="K19">
        <f>IF(K12&gt;0,K18/K12,"")</f>
        <v/>
      </c>
      <c r="L19">
        <f>IF(L12&gt;0,L18/L12,"")</f>
        <v/>
      </c>
    </row>
    <row r="20">
      <c r="B20" s="9" t="inlineStr">
        <is>
          <t>Exit value</t>
        </is>
      </c>
      <c r="L20">
        <f>L8*Inputs!$B$19</f>
        <v/>
      </c>
    </row>
    <row r="21">
      <c r="B21" s="3" t="inlineStr">
        <is>
          <t>Equity cash flow</t>
        </is>
      </c>
      <c r="C21">
        <f>-Inputs!$B$28</f>
        <v/>
      </c>
      <c r="D21">
        <f>-Inputs!$B$26/Inputs!$B$6</f>
        <v/>
      </c>
      <c r="E21">
        <f>-Inputs!$B$26/Inputs!$B$6</f>
        <v/>
      </c>
      <c r="F21">
        <f>F18-F12</f>
        <v/>
      </c>
      <c r="G21">
        <f>G18-G12</f>
        <v/>
      </c>
      <c r="H21">
        <f>H18-H12</f>
        <v/>
      </c>
      <c r="I21">
        <f>I18-I12</f>
        <v/>
      </c>
      <c r="J21">
        <f>J18-J12</f>
        <v/>
      </c>
      <c r="K21">
        <f>K18-K12</f>
        <v/>
      </c>
      <c r="L21">
        <f>L18-L12+L20-L14+Inputs!$B$28</f>
        <v/>
      </c>
    </row>
    <row r="22">
      <c r="B22" s="3" t="inlineStr">
        <is>
          <t>Project cash flow (unlevered)</t>
        </is>
      </c>
      <c r="C22" t="n">
        <v>0</v>
      </c>
      <c r="D22">
        <f>-Inputs!$B$5/Inputs!$B$6</f>
        <v/>
      </c>
      <c r="E22">
        <f>-Inputs!$B$5/Inputs!$B$6</f>
        <v/>
      </c>
      <c r="F22">
        <f>F8-MAX(0,F8-F9)*Inputs!$B$15/100-F17</f>
        <v/>
      </c>
      <c r="G22">
        <f>G8-MAX(0,G8-G9)*Inputs!$B$15/100-G17</f>
        <v/>
      </c>
      <c r="H22">
        <f>H8-MAX(0,H8-H9)*Inputs!$B$15/100-H17</f>
        <v/>
      </c>
      <c r="I22">
        <f>I8-MAX(0,I8-I9)*Inputs!$B$15/100-I17</f>
        <v/>
      </c>
      <c r="J22">
        <f>J8-MAX(0,J8-J9)*Inputs!$B$15/100-J17</f>
        <v/>
      </c>
      <c r="K22">
        <f>K8-MAX(0,K8-K9)*Inputs!$B$15/100-K17</f>
        <v/>
      </c>
      <c r="L22">
        <f>L8-MAX(0,L8-L9)*Inputs!$B$15/100-L17+L20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6" customWidth="1" min="1" max="1"/>
    <col width="22" customWidth="1" min="2" max="2"/>
    <col width="30" customWidth="1" min="3" max="3"/>
    <col width="52" customWidth="1" min="4" max="4"/>
  </cols>
  <sheetData>
    <row r="1">
      <c r="A1" s="1" t="inlineStr">
        <is>
          <t>Outputs</t>
        </is>
      </c>
    </row>
    <row r="2">
      <c r="A2" s="2" t="inlineStr">
        <is>
          <t>Live column recomputes from your inputs; the engine-check column is the guide's tested engine at the REFERENCE inputs.</t>
        </is>
      </c>
    </row>
    <row r="4">
      <c r="A4" s="7" t="inlineStr">
        <is>
          <t>Metric</t>
        </is>
      </c>
      <c r="B4" s="7" t="inlineStr">
        <is>
          <t>Live (this workbook)</t>
        </is>
      </c>
      <c r="C4" s="7" t="inlineStr">
        <is>
          <t>Engine check (reference inputs)</t>
        </is>
      </c>
      <c r="D4" s="7" t="inlineStr">
        <is>
          <t>Note</t>
        </is>
      </c>
    </row>
    <row r="5">
      <c r="A5" t="inlineStr">
        <is>
          <t>Equity IRR</t>
        </is>
      </c>
      <c r="B5">
        <f>IRR('Pro-forma'!C21:L21)</f>
        <v/>
      </c>
      <c r="C5" t="n">
        <v>0.243059</v>
      </c>
      <c r="D5" t="inlineStr">
        <is>
          <t>levered; NOT unique if the ambiguity flag below fires — use equity NPV then</t>
        </is>
      </c>
    </row>
    <row r="6">
      <c r="A6" t="inlineStr">
        <is>
          <t>Project IRR (unlevered)</t>
        </is>
      </c>
      <c r="B6">
        <f>IRR('Pro-forma'!C22:L22)</f>
        <v/>
      </c>
      <c r="C6" t="n">
        <v>0.184188</v>
      </c>
      <c r="D6" t="inlineStr"/>
    </row>
    <row r="7">
      <c r="A7" t="inlineStr">
        <is>
          <t>Min DSCR</t>
        </is>
      </c>
      <c r="B7">
        <f>IF(COUNT('Pro-forma'!F19:L19)=0,"n/a (no debt)",MIN('Pro-forma'!F19:L19))</f>
        <v/>
      </c>
      <c r="C7" t="n">
        <v>0.787691</v>
      </c>
      <c r="D7" t="inlineStr">
        <is>
          <t>screen ≥ ~1.3–1.4× with margin; ramp year often binds</t>
        </is>
      </c>
    </row>
    <row r="8">
      <c r="A8" t="inlineStr">
        <is>
          <t>Avg DSCR</t>
        </is>
      </c>
      <c r="B8">
        <f>IF(COUNT('Pro-forma'!F19:L19)=0,"n/a (no debt)",AVERAGE('Pro-forma'!F19:L19))</f>
        <v/>
      </c>
      <c r="C8" t="n">
        <v>1.504024</v>
      </c>
      <c r="D8" t="inlineStr"/>
    </row>
    <row r="9">
      <c r="A9" t="inlineStr">
        <is>
          <t>Project NPV ($M)</t>
        </is>
      </c>
      <c r="B9">
        <f>'Pro-forma'!C22+NPV(Inputs!B20/100,'Pro-forma'!D22:L22)</f>
        <v/>
      </c>
      <c r="C9" t="n">
        <v>507.33237</v>
      </c>
      <c r="D9" t="inlineStr">
        <is>
          <t>at the discount-rate input</t>
        </is>
      </c>
    </row>
    <row r="10">
      <c r="A10" t="inlineStr">
        <is>
          <t>Equity NPV ($M)</t>
        </is>
      </c>
      <c r="B10">
        <f>'Pro-forma'!C21+NPV(Inputs!B20/100,'Pro-forma'!D21:L21)</f>
        <v/>
      </c>
      <c r="C10" t="n">
        <v>555.004358</v>
      </c>
      <c r="D10" t="inlineStr">
        <is>
          <t>the decision metric when the equity IRR is ambiguous</t>
        </is>
      </c>
    </row>
    <row r="11">
      <c r="A11" t="inlineStr">
        <is>
          <t>IRR ambiguity flag</t>
        </is>
      </c>
      <c r="B11">
        <f>IF(SUMPRODUCT(--(SIGN('Pro-forma'!D21:L21)&lt;&gt;SIGN('Pro-forma'!C21:K21)),--(SIGN('Pro-forma'!D21:L21)&lt;&gt;0),--(SIGN('Pro-forma'!C21:K21)&lt;&gt;0))&gt;1,"AMBIGUOUS — use equity NPV","ok")</f>
        <v/>
      </c>
      <c r="C11" t="inlineStr">
        <is>
          <t>ok</t>
        </is>
      </c>
      <c r="D11" t="inlineStr">
        <is>
          <t>more than one sign change in equity cash flows ⇒ no unique IRR</t>
        </is>
      </c>
    </row>
    <row r="12">
      <c r="A12" t="inlineStr">
        <is>
          <t>Equity MOIC</t>
        </is>
      </c>
      <c r="B12">
        <f>SUMIF('Pro-forma'!C21:L21,"&gt;0")/-SUMIF('Pro-forma'!C21:L21,"&lt;0")</f>
        <v/>
      </c>
      <c r="C12" t="n">
        <v>4.67593</v>
      </c>
      <c r="D12" t="inlineStr"/>
    </row>
    <row r="13">
      <c r="A13" t="inlineStr">
        <is>
          <t>IDC ($M)</t>
        </is>
      </c>
      <c r="B13">
        <f>Inputs!B24</f>
        <v/>
      </c>
      <c r="C13" t="n">
        <v>42</v>
      </c>
      <c r="D13" t="inlineStr"/>
    </row>
    <row r="14">
      <c r="A14" t="inlineStr">
        <is>
          <t>Debt at COD ($M)</t>
        </is>
      </c>
      <c r="B14">
        <f>Inputs!B25</f>
        <v/>
      </c>
      <c r="C14" t="n">
        <v>642</v>
      </c>
      <c r="D14" t="inlineStr"/>
    </row>
    <row r="15">
      <c r="A15" t="inlineStr">
        <is>
          <t>Debt service ($M/yr)</t>
        </is>
      </c>
      <c r="B15">
        <f>Inputs!B27</f>
        <v/>
      </c>
      <c r="C15" t="n">
        <v>91.406357</v>
      </c>
      <c r="D15" t="inlineStr"/>
    </row>
    <row r="16">
      <c r="A16" t="inlineStr">
        <is>
          <t>DSRA ($M)</t>
        </is>
      </c>
      <c r="B16">
        <f>Inputs!B28</f>
        <v/>
      </c>
      <c r="C16" t="n">
        <v>45.703178</v>
      </c>
      <c r="D16" t="inlineStr"/>
    </row>
    <row r="18">
      <c r="A18" s="2" t="inlineStr">
        <is>
          <t>If the live column disagrees with the engine check at the reference inputs, a formula has been edited — re-download the template or diff against aidatacenterguide.com/calculators/irr.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2026-07-16T21:25:22Z</dcterms:created>
  <dcterms:modified xsi:type="dcterms:W3CDTF">2026-07-16T21:25:22Z</dcterms:modified>
</cp:coreProperties>
</file>